
<file path=[Content_Types].xml><?xml version="1.0" encoding="utf-8"?>
<Types xmlns="http://schemas.openxmlformats.org/package/2006/content-types">
  <Default Extension="xml" ContentType="application/xml"/>
  <Default Extension="jpeg" ContentType="image/jpe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6408"/>
  <workbookPr showInkAnnotation="0" codeName="ThisWorkbook" checkCompatibility="1" autoCompressPictures="0"/>
  <mc:AlternateContent xmlns:mc="http://schemas.openxmlformats.org/markup-compatibility/2006">
    <mc:Choice Requires="x15">
      <x15ac:absPath xmlns:x15ac="http://schemas.microsoft.com/office/spreadsheetml/2010/11/ac" url="/Users/mattmcguffie/Desktop/"/>
    </mc:Choice>
  </mc:AlternateContent>
  <bookViews>
    <workbookView xWindow="0" yWindow="460" windowWidth="25600" windowHeight="14040" tabRatio="500"/>
  </bookViews>
  <sheets>
    <sheet name="Sheet1" sheetId="1" r:id="rId1"/>
  </sheets>
  <calcPr calcId="15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M4" i="1" l="1"/>
  <c r="O4" i="1"/>
  <c r="M5" i="1"/>
  <c r="O5" i="1"/>
  <c r="M6" i="1"/>
  <c r="O6" i="1"/>
  <c r="M3" i="1"/>
  <c r="O3" i="1"/>
  <c r="P12" i="1"/>
  <c r="P9" i="1"/>
  <c r="O7" i="1"/>
  <c r="O8" i="1"/>
  <c r="O9" i="1"/>
  <c r="O10" i="1"/>
  <c r="O11" i="1"/>
  <c r="O12" i="1"/>
  <c r="O13" i="1"/>
  <c r="O14" i="1"/>
  <c r="O15" i="1"/>
  <c r="M7" i="1"/>
  <c r="M8" i="1"/>
  <c r="M9" i="1"/>
  <c r="M10" i="1"/>
  <c r="M11" i="1"/>
  <c r="M12" i="1"/>
  <c r="M13" i="1"/>
  <c r="M14" i="1"/>
  <c r="M15" i="1"/>
  <c r="P15" i="1"/>
  <c r="L4" i="1"/>
  <c r="L5" i="1"/>
  <c r="L6" i="1"/>
  <c r="L7" i="1"/>
  <c r="L8" i="1"/>
  <c r="L9" i="1"/>
  <c r="L10" i="1"/>
  <c r="L11" i="1"/>
  <c r="L12" i="1"/>
  <c r="L13" i="1"/>
  <c r="L14" i="1"/>
  <c r="L15" i="1"/>
  <c r="L3" i="1"/>
  <c r="K3" i="1"/>
  <c r="K5" i="1"/>
  <c r="K6" i="1"/>
  <c r="K7" i="1"/>
  <c r="K8" i="1"/>
  <c r="K9" i="1"/>
  <c r="K10" i="1"/>
  <c r="K11" i="1"/>
  <c r="K12" i="1"/>
  <c r="K13" i="1"/>
  <c r="K14" i="1"/>
  <c r="K15" i="1"/>
  <c r="K4" i="1"/>
  <c r="J3" i="1"/>
  <c r="J5" i="1"/>
  <c r="J6" i="1"/>
  <c r="J7" i="1"/>
  <c r="J8" i="1"/>
  <c r="J9" i="1"/>
  <c r="J10" i="1"/>
  <c r="J11" i="1"/>
  <c r="J12" i="1"/>
  <c r="J13" i="1"/>
  <c r="J14" i="1"/>
  <c r="J15" i="1"/>
  <c r="J4" i="1"/>
  <c r="L18" i="1"/>
  <c r="J18" i="1"/>
</calcChain>
</file>

<file path=xl/sharedStrings.xml><?xml version="1.0" encoding="utf-8"?>
<sst xmlns="http://schemas.openxmlformats.org/spreadsheetml/2006/main" count="53" uniqueCount="52">
  <si>
    <t>length (bp)</t>
  </si>
  <si>
    <t>conc (ng/µL)</t>
  </si>
  <si>
    <t>fold excess</t>
  </si>
  <si>
    <t>HOW TO USE:</t>
  </si>
  <si>
    <t>m_max (ng)</t>
  </si>
  <si>
    <t>mass per frag (ng)</t>
  </si>
  <si>
    <t>vol. per frag (µL)</t>
  </si>
  <si>
    <t>H2O (µL)</t>
  </si>
  <si>
    <t>vector</t>
  </si>
  <si>
    <t>inserts</t>
  </si>
  <si>
    <t>fn*ln/cn</t>
  </si>
  <si>
    <t xml:space="preserve"> LaTeX:</t>
  </si>
  <si>
    <t>Color key:</t>
  </si>
  <si>
    <t>p_max (pmol)</t>
  </si>
  <si>
    <t>amt per frag (pmol)</t>
  </si>
  <si>
    <t>total amt (pmol)</t>
  </si>
  <si>
    <t>Displayed output</t>
  </si>
  <si>
    <t>Required input</t>
  </si>
  <si>
    <t>Optional input</t>
  </si>
  <si>
    <t>v_n</t>
  </si>
  <si>
    <t>f_n</t>
  </si>
  <si>
    <t>l_n</t>
  </si>
  <si>
    <t>length of nth frag (bp)</t>
  </si>
  <si>
    <t>volume of nth frag (µL)</t>
  </si>
  <si>
    <t>c_n</t>
  </si>
  <si>
    <t>l_1</t>
  </si>
  <si>
    <t>length of vector (bp)</t>
  </si>
  <si>
    <t>n</t>
  </si>
  <si>
    <t>number of frags</t>
  </si>
  <si>
    <t>φ</t>
  </si>
  <si>
    <t>v_max</t>
  </si>
  <si>
    <t>m_max</t>
  </si>
  <si>
    <t>p_max</t>
  </si>
  <si>
    <t>0.66 ng/pmol/bp (conversion factor)</t>
  </si>
  <si>
    <t>vol. available for frags (5 µL for 1.33x MM)</t>
  </si>
  <si>
    <t>HOW IT WORKS:</t>
  </si>
  <si>
    <t>optimally: 100 ng</t>
  </si>
  <si>
    <t>optimally: 0.5 pmol (2-3 frags) or 1 pmol (4+ frags)</t>
  </si>
  <si>
    <t>molar fold excess of nth frag</t>
  </si>
  <si>
    <t>conc. of nth frag (ng/µL)</t>
  </si>
  <si>
    <t># frags</t>
  </si>
  <si>
    <t>v_max (µL)</t>
  </si>
  <si>
    <t>Intermed. values</t>
  </si>
  <si>
    <t>fold excess (opt)</t>
  </si>
  <si>
    <t>label (opt)</t>
  </si>
  <si>
    <r>
      <rPr>
        <b/>
        <sz val="12"/>
        <color theme="1"/>
        <rFont val="Calibri"/>
        <family val="2"/>
        <scheme val="minor"/>
      </rPr>
      <t xml:space="preserve">1. </t>
    </r>
    <r>
      <rPr>
        <b/>
        <sz val="12"/>
        <color theme="6"/>
        <rFont val="Calibri"/>
        <scheme val="minor"/>
      </rPr>
      <t>Enter length and concentration</t>
    </r>
    <r>
      <rPr>
        <b/>
        <sz val="12"/>
        <color theme="1"/>
        <rFont val="Calibri"/>
        <family val="2"/>
        <scheme val="minor"/>
      </rPr>
      <t xml:space="preserve"> for each fragment in the green areas. 
2. </t>
    </r>
    <r>
      <rPr>
        <b/>
        <sz val="12"/>
        <color theme="7" tint="0.39997558519241921"/>
        <rFont val="Calibri"/>
        <scheme val="minor"/>
      </rPr>
      <t>Labels</t>
    </r>
    <r>
      <rPr>
        <b/>
        <sz val="12"/>
        <color theme="1"/>
        <rFont val="Calibri"/>
        <family val="2"/>
        <scheme val="minor"/>
      </rPr>
      <t xml:space="preserve"> may be overwritten (optionally).
3. By default, NEB recommendations for molar fold excesses are used, but if there is no vector fragment, simply use the largest fragment as the "vector". Its molar fold excess will be 1, and you can </t>
    </r>
    <r>
      <rPr>
        <b/>
        <sz val="12"/>
        <color theme="7" tint="0.39997558519241921"/>
        <rFont val="Calibri"/>
        <scheme val="minor"/>
      </rPr>
      <t>manually set the fold excesses</t>
    </r>
    <r>
      <rPr>
        <b/>
        <sz val="12"/>
        <color theme="1"/>
        <rFont val="Calibri"/>
        <family val="2"/>
        <scheme val="minor"/>
      </rPr>
      <t xml:space="preserve"> of the other fragments as "inserts".
4. </t>
    </r>
    <r>
      <rPr>
        <b/>
        <sz val="12"/>
        <color theme="8"/>
        <rFont val="Calibri"/>
        <scheme val="minor"/>
      </rPr>
      <t>Read volumes</t>
    </r>
    <r>
      <rPr>
        <b/>
        <sz val="12"/>
        <color theme="1"/>
        <rFont val="Calibri"/>
        <family val="2"/>
        <scheme val="minor"/>
      </rPr>
      <t xml:space="preserve"> to use for each fragment and water (dark blue fields).</t>
    </r>
  </si>
  <si>
    <t xml:space="preserve"> *** NOTE: These ^ (and P3) are the only cells that can be edited. ***</t>
  </si>
  <si>
    <t>v_n = \left (\frac{f_n \cdot l_n}{c_n}  \right ) \left ( \frac{m_1}{l_1}\right ), \qquad \textrm{where} \qquad m_1 = \textbf{min}\left (\frac{l_1 \cdot v_{\textrm{max}}}{\sum_{i=1}^n  \frac{f_n \cdot l_n}{c_n}}, \quad \frac{\phi \cdot l_1 \cdot p_\textrm{max}}{\sum_{i=1}^n f_n}, \quad m_\textrm{max} \right )</t>
  </si>
  <si>
    <t>m_1</t>
  </si>
  <si>
    <t>m_n</t>
  </si>
  <si>
    <t>mass of nth frag (ng)</t>
  </si>
  <si>
    <t>mass of vector (ng)</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</si>
</sst>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00"/>
  </numFmts>
  <fonts count="9" x14ac:knownFonts="1">
    <font>
      <sz val="12"/>
      <color theme="1"/>
      <name val="Calibri"/>
      <family val="2"/>
      <scheme val="minor"/>
    </font>
    <font>
      <b/>
      <sz val="12"/>
      <color theme="1"/>
      <name val="Calibri"/>
      <family val="2"/>
      <scheme val="minor"/>
    </font>
    <font>
      <sz val="12"/>
      <color theme="1" tint="0.499984740745262"/>
      <name val="Calibri"/>
      <scheme val="minor"/>
    </font>
    <font>
      <b/>
      <sz val="12"/>
      <color theme="1" tint="0.499984740745262"/>
      <name val="Calibri"/>
      <scheme val="minor"/>
    </font>
    <font>
      <u/>
      <sz val="12"/>
      <color theme="10"/>
      <name val="Calibri"/>
      <family val="2"/>
      <scheme val="minor"/>
    </font>
    <font>
      <u/>
      <sz val="12"/>
      <color theme="11"/>
      <name val="Calibri"/>
      <family val="2"/>
      <scheme val="minor"/>
    </font>
    <font>
      <b/>
      <sz val="12"/>
      <color theme="6"/>
      <name val="Calibri"/>
      <scheme val="minor"/>
    </font>
    <font>
      <b/>
      <sz val="12"/>
      <color theme="8"/>
      <name val="Calibri"/>
      <scheme val="minor"/>
    </font>
    <font>
      <b/>
      <sz val="12"/>
      <color theme="7" tint="0.39997558519241921"/>
      <name val="Calibri"/>
      <scheme val="minor"/>
    </font>
  </fonts>
  <fills count="13">
    <fill>
      <patternFill patternType="none"/>
    </fill>
    <fill>
      <patternFill patternType="gray125"/>
    </fill>
    <fill>
      <patternFill patternType="solid">
        <fgColor theme="6"/>
        <bgColor indexed="64"/>
      </patternFill>
    </fill>
    <fill>
      <patternFill patternType="solid">
        <fgColor theme="8"/>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8" tint="0.39997558519241921"/>
        <bgColor indexed="64"/>
      </patternFill>
    </fill>
    <fill>
      <patternFill patternType="solid">
        <fgColor theme="2"/>
        <bgColor indexed="64"/>
      </patternFill>
    </fill>
    <fill>
      <patternFill patternType="solid">
        <fgColor theme="7" tint="0.39997558519241921"/>
        <bgColor indexed="64"/>
      </patternFill>
    </fill>
    <fill>
      <patternFill patternType="solid">
        <fgColor theme="7" tint="0.59999389629810485"/>
        <bgColor indexed="64"/>
      </patternFill>
    </fill>
    <fill>
      <patternFill patternType="solid">
        <fgColor theme="9" tint="0.39997558519241921"/>
        <bgColor indexed="64"/>
      </patternFill>
    </fill>
    <fill>
      <patternFill patternType="solid">
        <fgColor theme="9"/>
        <bgColor indexed="64"/>
      </patternFill>
    </fill>
    <fill>
      <patternFill patternType="solid">
        <fgColor rgb="FFFFFF00"/>
        <bgColor indexed="64"/>
      </patternFill>
    </fill>
  </fills>
  <borders count="20">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s>
  <cellStyleXfs count="27">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103">
    <xf numFmtId="0" fontId="0" fillId="0" borderId="0" xfId="0"/>
    <xf numFmtId="0" fontId="0" fillId="0" borderId="0" xfId="0" applyAlignment="1">
      <alignment horizontal="center"/>
    </xf>
    <xf numFmtId="0" fontId="0" fillId="0" borderId="0" xfId="0" applyBorder="1" applyAlignment="1">
      <alignment horizontal="center"/>
    </xf>
    <xf numFmtId="0" fontId="0" fillId="0" borderId="0" xfId="0" applyFill="1" applyAlignment="1">
      <alignment horizontal="center"/>
    </xf>
    <xf numFmtId="0" fontId="0" fillId="0" borderId="0" xfId="0" applyFill="1" applyAlignment="1">
      <alignment vertical="top" wrapText="1"/>
    </xf>
    <xf numFmtId="0" fontId="0" fillId="0" borderId="0" xfId="0" applyFill="1" applyBorder="1" applyAlignment="1">
      <alignment horizontal="center"/>
    </xf>
    <xf numFmtId="0" fontId="0" fillId="7" borderId="0" xfId="0" applyFill="1" applyBorder="1" applyAlignment="1">
      <alignment vertical="top" wrapText="1"/>
    </xf>
    <xf numFmtId="0" fontId="1" fillId="6" borderId="1" xfId="0" applyFont="1" applyFill="1" applyBorder="1" applyAlignment="1">
      <alignment horizontal="center"/>
    </xf>
    <xf numFmtId="0" fontId="1" fillId="3" borderId="1" xfId="0" applyFont="1" applyFill="1" applyBorder="1" applyAlignment="1">
      <alignment horizontal="center"/>
    </xf>
    <xf numFmtId="0" fontId="0" fillId="7" borderId="14" xfId="0" applyFill="1" applyBorder="1" applyAlignment="1">
      <alignment vertical="top" wrapText="1"/>
    </xf>
    <xf numFmtId="0" fontId="3" fillId="4" borderId="1" xfId="0" applyFont="1" applyFill="1" applyBorder="1" applyAlignment="1">
      <alignment horizontal="center"/>
    </xf>
    <xf numFmtId="0" fontId="2" fillId="4" borderId="15" xfId="0" applyFont="1" applyFill="1" applyBorder="1" applyAlignment="1">
      <alignment horizontal="center"/>
    </xf>
    <xf numFmtId="0" fontId="2" fillId="4" borderId="3" xfId="0" applyFont="1" applyFill="1" applyBorder="1" applyAlignment="1">
      <alignment horizontal="center"/>
    </xf>
    <xf numFmtId="0" fontId="2" fillId="4" borderId="1" xfId="0" applyFont="1" applyFill="1" applyBorder="1" applyAlignment="1">
      <alignment horizontal="center"/>
    </xf>
    <xf numFmtId="0" fontId="2" fillId="0" borderId="0" xfId="0" applyFont="1" applyFill="1" applyBorder="1" applyAlignment="1">
      <alignment horizontal="center"/>
    </xf>
    <xf numFmtId="0" fontId="0" fillId="7" borderId="0" xfId="0" applyFill="1" applyBorder="1"/>
    <xf numFmtId="0" fontId="0" fillId="7" borderId="0" xfId="0" applyFill="1" applyBorder="1" applyAlignment="1">
      <alignment horizontal="center"/>
    </xf>
    <xf numFmtId="0" fontId="0" fillId="7" borderId="14" xfId="0" applyFill="1" applyBorder="1" applyAlignment="1">
      <alignment horizontal="center"/>
    </xf>
    <xf numFmtId="0" fontId="0" fillId="7" borderId="14" xfId="0" applyFill="1" applyBorder="1"/>
    <xf numFmtId="0" fontId="1" fillId="8" borderId="1" xfId="0" applyFont="1" applyFill="1" applyBorder="1" applyAlignment="1">
      <alignment horizontal="center"/>
    </xf>
    <xf numFmtId="0" fontId="0" fillId="8" borderId="1" xfId="0" applyFill="1" applyBorder="1" applyAlignment="1">
      <alignment horizontal="center"/>
    </xf>
    <xf numFmtId="0" fontId="1" fillId="0" borderId="0" xfId="0" applyFont="1" applyFill="1" applyBorder="1" applyAlignment="1">
      <alignment horizontal="center"/>
    </xf>
    <xf numFmtId="0" fontId="0" fillId="0" borderId="0" xfId="0" applyFill="1"/>
    <xf numFmtId="0" fontId="1" fillId="0" borderId="7" xfId="0" applyFont="1" applyFill="1" applyBorder="1" applyAlignment="1">
      <alignment horizontal="center"/>
    </xf>
    <xf numFmtId="0" fontId="0" fillId="3" borderId="6" xfId="0" applyFill="1" applyBorder="1" applyAlignment="1">
      <alignment horizontal="center"/>
    </xf>
    <xf numFmtId="0" fontId="0" fillId="2" borderId="1" xfId="0" applyFill="1" applyBorder="1" applyAlignment="1">
      <alignment horizontal="center"/>
    </xf>
    <xf numFmtId="0" fontId="1" fillId="11" borderId="1" xfId="0" applyFont="1" applyFill="1" applyBorder="1" applyAlignment="1">
      <alignment horizontal="center"/>
    </xf>
    <xf numFmtId="0" fontId="1" fillId="11" borderId="15" xfId="0" applyFont="1" applyFill="1" applyBorder="1" applyAlignment="1">
      <alignment horizontal="center"/>
    </xf>
    <xf numFmtId="0" fontId="0" fillId="4" borderId="1" xfId="0" applyFill="1" applyBorder="1" applyAlignment="1">
      <alignment horizontal="center"/>
    </xf>
    <xf numFmtId="0" fontId="2" fillId="4" borderId="6" xfId="0" applyFont="1" applyFill="1" applyBorder="1" applyAlignment="1">
      <alignment horizontal="center"/>
    </xf>
    <xf numFmtId="0" fontId="3" fillId="4" borderId="15" xfId="0" applyFont="1" applyFill="1" applyBorder="1" applyAlignment="1">
      <alignment horizontal="center"/>
    </xf>
    <xf numFmtId="2" fontId="1" fillId="3" borderId="1" xfId="0" applyNumberFormat="1" applyFont="1" applyFill="1" applyBorder="1" applyAlignment="1">
      <alignment horizontal="center"/>
    </xf>
    <xf numFmtId="164" fontId="1" fillId="6" borderId="1" xfId="0" applyNumberFormat="1" applyFont="1" applyFill="1" applyBorder="1" applyAlignment="1">
      <alignment horizontal="center"/>
    </xf>
    <xf numFmtId="0" fontId="1" fillId="0" borderId="11" xfId="0" applyFont="1" applyFill="1" applyBorder="1" applyAlignment="1">
      <alignment vertical="center" wrapText="1"/>
    </xf>
    <xf numFmtId="0" fontId="0" fillId="0" borderId="11" xfId="0" applyFill="1" applyBorder="1" applyAlignment="1">
      <alignment horizontal="center"/>
    </xf>
    <xf numFmtId="0" fontId="0" fillId="7" borderId="11" xfId="0" applyFill="1" applyBorder="1" applyAlignment="1">
      <alignment vertical="center" wrapText="1"/>
    </xf>
    <xf numFmtId="0" fontId="0" fillId="7" borderId="0" xfId="0" applyFill="1" applyBorder="1" applyAlignment="1">
      <alignment vertical="center" wrapText="1"/>
    </xf>
    <xf numFmtId="0" fontId="0" fillId="7" borderId="13" xfId="0" applyFill="1" applyBorder="1" applyAlignment="1">
      <alignment vertical="center" wrapText="1"/>
    </xf>
    <xf numFmtId="0" fontId="0" fillId="7" borderId="14" xfId="0" applyFill="1" applyBorder="1" applyAlignment="1">
      <alignment vertical="center" wrapText="1"/>
    </xf>
    <xf numFmtId="0" fontId="0" fillId="0" borderId="11" xfId="0" applyFill="1" applyBorder="1" applyAlignment="1">
      <alignment vertical="center" wrapText="1"/>
    </xf>
    <xf numFmtId="2" fontId="1" fillId="3" borderId="15" xfId="0" applyNumberFormat="1" applyFont="1" applyFill="1" applyBorder="1" applyAlignment="1">
      <alignment horizontal="center"/>
    </xf>
    <xf numFmtId="2" fontId="1" fillId="3" borderId="3" xfId="0" applyNumberFormat="1" applyFont="1" applyFill="1" applyBorder="1" applyAlignment="1">
      <alignment horizontal="center"/>
    </xf>
    <xf numFmtId="2" fontId="0" fillId="6" borderId="9" xfId="0" applyNumberFormat="1" applyFill="1" applyBorder="1" applyAlignment="1">
      <alignment horizontal="center"/>
    </xf>
    <xf numFmtId="2" fontId="0" fillId="6" borderId="3" xfId="0" applyNumberFormat="1" applyFill="1" applyBorder="1" applyAlignment="1">
      <alignment horizontal="center"/>
    </xf>
    <xf numFmtId="164" fontId="0" fillId="6" borderId="3" xfId="0" applyNumberFormat="1" applyFill="1" applyBorder="1" applyAlignment="1">
      <alignment horizontal="center"/>
    </xf>
    <xf numFmtId="2" fontId="1" fillId="3" borderId="4" xfId="0" applyNumberFormat="1" applyFont="1" applyFill="1" applyBorder="1" applyAlignment="1">
      <alignment horizontal="center"/>
    </xf>
    <xf numFmtId="164" fontId="0" fillId="6" borderId="4" xfId="0" applyNumberFormat="1" applyFill="1" applyBorder="1" applyAlignment="1">
      <alignment horizontal="center"/>
    </xf>
    <xf numFmtId="0" fontId="1" fillId="7" borderId="0" xfId="0" applyFont="1" applyFill="1" applyBorder="1" applyAlignment="1">
      <alignment horizontal="right"/>
    </xf>
    <xf numFmtId="0" fontId="0" fillId="7" borderId="0" xfId="0" applyFill="1" applyBorder="1" applyAlignment="1">
      <alignment horizontal="center" vertical="top" wrapText="1"/>
    </xf>
    <xf numFmtId="0" fontId="0" fillId="7" borderId="0" xfId="0" applyFill="1" applyBorder="1" applyAlignment="1">
      <alignment horizontal="left" vertical="top" wrapText="1"/>
    </xf>
    <xf numFmtId="0" fontId="1" fillId="0" borderId="0" xfId="0" applyFont="1" applyFill="1" applyBorder="1" applyAlignment="1">
      <alignment vertical="center" wrapText="1"/>
    </xf>
    <xf numFmtId="0" fontId="0" fillId="0" borderId="0" xfId="0" applyFill="1" applyBorder="1" applyAlignment="1">
      <alignment vertical="center" wrapText="1"/>
    </xf>
    <xf numFmtId="0" fontId="0" fillId="7" borderId="0" xfId="0" applyFill="1" applyAlignment="1">
      <alignment horizontal="center"/>
    </xf>
    <xf numFmtId="0" fontId="0" fillId="7" borderId="0" xfId="0" applyFill="1"/>
    <xf numFmtId="0" fontId="0" fillId="7" borderId="12" xfId="0" applyFill="1" applyBorder="1" applyAlignment="1"/>
    <xf numFmtId="0" fontId="1" fillId="7" borderId="11" xfId="0" applyFont="1" applyFill="1" applyBorder="1" applyAlignment="1">
      <alignment horizontal="right" vertical="top" wrapText="1"/>
    </xf>
    <xf numFmtId="0" fontId="1" fillId="6" borderId="5" xfId="0" applyFont="1" applyFill="1" applyBorder="1" applyAlignment="1">
      <alignment horizontal="center"/>
    </xf>
    <xf numFmtId="0" fontId="1" fillId="0" borderId="16" xfId="0" applyFont="1" applyFill="1" applyBorder="1" applyAlignment="1">
      <alignment horizontal="center"/>
    </xf>
    <xf numFmtId="0" fontId="0" fillId="0" borderId="16" xfId="0" applyFill="1" applyBorder="1" applyAlignment="1">
      <alignment horizontal="center"/>
    </xf>
    <xf numFmtId="0" fontId="0" fillId="6" borderId="17" xfId="0" applyFill="1" applyBorder="1" applyAlignment="1">
      <alignment horizontal="center"/>
    </xf>
    <xf numFmtId="0" fontId="0" fillId="6" borderId="2" xfId="0" applyFill="1" applyBorder="1" applyAlignment="1">
      <alignment horizontal="center"/>
    </xf>
    <xf numFmtId="0" fontId="0" fillId="6" borderId="6" xfId="0" applyFill="1" applyBorder="1" applyAlignment="1">
      <alignment horizontal="center"/>
    </xf>
    <xf numFmtId="0" fontId="1" fillId="8" borderId="0" xfId="0" applyFont="1" applyFill="1" applyAlignment="1" applyProtection="1">
      <alignment horizontal="center"/>
      <protection locked="0"/>
    </xf>
    <xf numFmtId="0" fontId="1" fillId="2" borderId="1" xfId="0" applyFont="1" applyFill="1" applyBorder="1" applyAlignment="1" applyProtection="1">
      <alignment horizontal="center"/>
      <protection locked="0"/>
    </xf>
    <xf numFmtId="0" fontId="0" fillId="8" borderId="1" xfId="0" applyFill="1" applyBorder="1" applyAlignment="1" applyProtection="1">
      <alignment horizontal="center"/>
      <protection locked="0"/>
    </xf>
    <xf numFmtId="0" fontId="1" fillId="9" borderId="2" xfId="0" applyFont="1" applyFill="1" applyBorder="1" applyAlignment="1" applyProtection="1">
      <alignment horizontal="center" vertical="center"/>
      <protection locked="0"/>
    </xf>
    <xf numFmtId="0" fontId="1" fillId="5" borderId="17" xfId="0" applyFont="1" applyFill="1" applyBorder="1" applyAlignment="1" applyProtection="1">
      <alignment horizontal="center"/>
      <protection locked="0"/>
    </xf>
    <xf numFmtId="0" fontId="0" fillId="9" borderId="2" xfId="0" applyFill="1" applyBorder="1" applyAlignment="1" applyProtection="1">
      <alignment horizontal="center"/>
      <protection locked="0"/>
    </xf>
    <xf numFmtId="0" fontId="1" fillId="9" borderId="3" xfId="0" applyFont="1" applyFill="1" applyBorder="1" applyAlignment="1" applyProtection="1">
      <alignment horizontal="center" vertical="center"/>
      <protection locked="0"/>
    </xf>
    <xf numFmtId="0" fontId="1" fillId="5" borderId="3" xfId="0" applyFont="1" applyFill="1" applyBorder="1" applyAlignment="1" applyProtection="1">
      <alignment horizontal="center"/>
      <protection locked="0"/>
    </xf>
    <xf numFmtId="0" fontId="0" fillId="9" borderId="3" xfId="0" applyFill="1" applyBorder="1" applyAlignment="1" applyProtection="1">
      <alignment horizontal="center"/>
      <protection locked="0"/>
    </xf>
    <xf numFmtId="0" fontId="1" fillId="9" borderId="4" xfId="0" applyFont="1" applyFill="1" applyBorder="1" applyAlignment="1" applyProtection="1">
      <alignment horizontal="center" vertical="center"/>
      <protection locked="0"/>
    </xf>
    <xf numFmtId="0" fontId="1" fillId="5" borderId="4" xfId="0" applyFont="1" applyFill="1" applyBorder="1" applyAlignment="1" applyProtection="1">
      <alignment horizontal="center"/>
      <protection locked="0"/>
    </xf>
    <xf numFmtId="0" fontId="0" fillId="9" borderId="4" xfId="0" applyFill="1" applyBorder="1" applyAlignment="1" applyProtection="1">
      <alignment horizontal="center"/>
      <protection locked="0"/>
    </xf>
    <xf numFmtId="0" fontId="0" fillId="8" borderId="6" xfId="0" applyFill="1" applyBorder="1" applyAlignment="1" applyProtection="1">
      <alignment horizontal="center"/>
      <protection locked="0"/>
    </xf>
    <xf numFmtId="164" fontId="0" fillId="6" borderId="2" xfId="0" applyNumberFormat="1" applyFill="1" applyBorder="1" applyAlignment="1">
      <alignment horizontal="center"/>
    </xf>
    <xf numFmtId="2" fontId="0" fillId="6" borderId="4" xfId="0" applyNumberFormat="1" applyFill="1" applyBorder="1" applyAlignment="1">
      <alignment horizontal="center"/>
    </xf>
    <xf numFmtId="0" fontId="1" fillId="7" borderId="11" xfId="0" applyFont="1" applyFill="1" applyBorder="1" applyAlignment="1">
      <alignment horizontal="right"/>
    </xf>
    <xf numFmtId="0" fontId="1" fillId="12" borderId="18" xfId="0" applyFont="1" applyFill="1" applyBorder="1" applyAlignment="1">
      <alignment horizontal="center"/>
    </xf>
    <xf numFmtId="0" fontId="1" fillId="12" borderId="19" xfId="0" applyFont="1" applyFill="1" applyBorder="1" applyAlignment="1">
      <alignment horizontal="center"/>
    </xf>
    <xf numFmtId="0" fontId="1" fillId="12" borderId="5" xfId="0" applyFont="1" applyFill="1" applyBorder="1" applyAlignment="1">
      <alignment horizontal="center"/>
    </xf>
    <xf numFmtId="0" fontId="1" fillId="10" borderId="16" xfId="0" applyFont="1" applyFill="1" applyBorder="1" applyAlignment="1">
      <alignment horizontal="center" vertical="center"/>
    </xf>
    <xf numFmtId="0" fontId="1" fillId="10" borderId="6" xfId="0" applyFont="1" applyFill="1" applyBorder="1" applyAlignment="1">
      <alignment horizontal="center" vertical="center"/>
    </xf>
    <xf numFmtId="0" fontId="1" fillId="7" borderId="15" xfId="0" applyFont="1" applyFill="1" applyBorder="1" applyAlignment="1">
      <alignment horizontal="center" vertical="center" wrapText="1"/>
    </xf>
    <xf numFmtId="0" fontId="1" fillId="7" borderId="16"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0" fillId="7" borderId="8" xfId="0" applyFill="1" applyBorder="1" applyAlignment="1">
      <alignment horizontal="left" vertical="center" wrapText="1" indent="1"/>
    </xf>
    <xf numFmtId="0" fontId="0" fillId="7" borderId="9" xfId="0" applyFill="1" applyBorder="1" applyAlignment="1">
      <alignment horizontal="left" vertical="center" wrapText="1" indent="1"/>
    </xf>
    <xf numFmtId="0" fontId="0" fillId="7" borderId="10" xfId="0" applyFill="1" applyBorder="1" applyAlignment="1">
      <alignment horizontal="left" vertical="center" wrapText="1" indent="1"/>
    </xf>
    <xf numFmtId="0" fontId="0" fillId="7" borderId="11" xfId="0" applyFill="1" applyBorder="1" applyAlignment="1">
      <alignment horizontal="left" vertical="center" wrapText="1" indent="1"/>
    </xf>
    <xf numFmtId="0" fontId="0" fillId="7" borderId="0" xfId="0" applyFill="1" applyBorder="1" applyAlignment="1">
      <alignment horizontal="left" vertical="center" wrapText="1" indent="1"/>
    </xf>
    <xf numFmtId="0" fontId="0" fillId="7" borderId="12" xfId="0" applyFill="1" applyBorder="1" applyAlignment="1">
      <alignment horizontal="left" vertical="center" wrapText="1" indent="1"/>
    </xf>
    <xf numFmtId="0" fontId="0" fillId="7" borderId="13" xfId="0" applyFill="1" applyBorder="1" applyAlignment="1">
      <alignment horizontal="left" vertical="center" wrapText="1" indent="1"/>
    </xf>
    <xf numFmtId="0" fontId="0" fillId="7" borderId="14" xfId="0" applyFill="1" applyBorder="1" applyAlignment="1">
      <alignment horizontal="left" vertical="center" wrapText="1" indent="1"/>
    </xf>
    <xf numFmtId="0" fontId="0" fillId="7" borderId="7" xfId="0" applyFill="1" applyBorder="1" applyAlignment="1">
      <alignment horizontal="left" vertical="center" wrapText="1" indent="1"/>
    </xf>
    <xf numFmtId="0" fontId="0" fillId="7" borderId="0" xfId="0" applyFill="1" applyAlignment="1">
      <alignment horizontal="left"/>
    </xf>
    <xf numFmtId="0" fontId="0" fillId="7" borderId="11" xfId="0" applyFill="1" applyBorder="1" applyAlignment="1">
      <alignment horizontal="left" vertical="center" wrapText="1" indent="3"/>
    </xf>
    <xf numFmtId="0" fontId="0" fillId="7" borderId="0" xfId="0" applyFill="1" applyBorder="1" applyAlignment="1">
      <alignment horizontal="left" vertical="center" wrapText="1" indent="3"/>
    </xf>
    <xf numFmtId="0" fontId="1" fillId="7" borderId="8" xfId="0" applyFont="1" applyFill="1" applyBorder="1" applyAlignment="1">
      <alignment horizontal="center" vertical="center"/>
    </xf>
    <xf numFmtId="0" fontId="1" fillId="7" borderId="9" xfId="0" applyFont="1" applyFill="1" applyBorder="1" applyAlignment="1">
      <alignment horizontal="center" vertical="center"/>
    </xf>
    <xf numFmtId="0" fontId="1" fillId="7" borderId="8" xfId="0" applyFont="1" applyFill="1" applyBorder="1" applyAlignment="1">
      <alignment horizontal="center" vertical="center" wrapText="1"/>
    </xf>
    <xf numFmtId="0" fontId="1" fillId="7" borderId="9" xfId="0" applyFont="1" applyFill="1" applyBorder="1" applyAlignment="1">
      <alignment horizontal="center" vertical="center" wrapText="1"/>
    </xf>
    <xf numFmtId="0" fontId="0" fillId="7" borderId="0" xfId="0" applyFill="1" applyBorder="1" applyAlignment="1">
      <alignment horizontal="left"/>
    </xf>
  </cellXfs>
  <cellStyles count="27">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330200</xdr:colOff>
      <xdr:row>20</xdr:row>
      <xdr:rowOff>127000</xdr:rowOff>
    </xdr:from>
    <xdr:to>
      <xdr:col>15</xdr:col>
      <xdr:colOff>977900</xdr:colOff>
      <xdr:row>24</xdr:row>
      <xdr:rowOff>63500</xdr:rowOff>
    </xdr:to>
    <xdr:pic>
      <xdr:nvPicPr>
        <xdr:cNvPr id="3" name="Picture 2"/>
        <xdr:cNvPicPr>
          <a:picLocks noChangeAspect="1"/>
        </xdr:cNvPicPr>
      </xdr:nvPicPr>
      <xdr:blipFill>
        <a:blip xmlns:r="http://schemas.openxmlformats.org/officeDocument/2006/relationships" r:embed="rId1"/>
        <a:stretch>
          <a:fillRect/>
        </a:stretch>
      </xdr:blipFill>
      <xdr:spPr>
        <a:xfrm>
          <a:off x="6502400" y="4178300"/>
          <a:ext cx="8509000" cy="698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dimension ref="B1:R39"/>
  <sheetViews>
    <sheetView tabSelected="1" topLeftCell="A2" workbookViewId="0">
      <selection activeCell="H7" sqref="H7"/>
    </sheetView>
  </sheetViews>
  <sheetFormatPr baseColWidth="10" defaultRowHeight="16" x14ac:dyDescent="0.2"/>
  <cols>
    <col min="1" max="1" width="2.1640625" style="1" customWidth="1"/>
    <col min="2" max="2" width="15.1640625" style="3" bestFit="1" customWidth="1"/>
    <col min="3" max="3" width="6" style="3" customWidth="1"/>
    <col min="4" max="4" width="6.83203125" style="3" bestFit="1" customWidth="1"/>
    <col min="5" max="5" width="40.5" style="3" customWidth="1"/>
    <col min="6" max="6" width="10.33203125" style="3" bestFit="1" customWidth="1"/>
    <col min="7" max="7" width="11.6640625" style="3" bestFit="1" customWidth="1"/>
    <col min="8" max="8" width="14.83203125" style="1" bestFit="1" customWidth="1"/>
    <col min="9" max="9" width="5.1640625" style="3" customWidth="1"/>
    <col min="10" max="10" width="15" style="3" bestFit="1" customWidth="1"/>
    <col min="11" max="11" width="16.1640625" style="3" bestFit="1" customWidth="1"/>
    <col min="12" max="12" width="17.5" bestFit="1" customWidth="1"/>
    <col min="13" max="13" width="10.33203125" style="3" bestFit="1" customWidth="1"/>
    <col min="14" max="14" width="4.1640625" style="3" customWidth="1"/>
    <col min="15" max="15" width="8.33203125" style="3" bestFit="1" customWidth="1"/>
    <col min="16" max="16" width="17.1640625" style="1" bestFit="1" customWidth="1"/>
    <col min="17" max="16384" width="10.83203125" style="1"/>
  </cols>
  <sheetData>
    <row r="1" spans="2:16" ht="17" thickBot="1" x14ac:dyDescent="0.25"/>
    <row r="2" spans="2:16" ht="17" thickBot="1" x14ac:dyDescent="0.25">
      <c r="B2" s="27" t="s">
        <v>12</v>
      </c>
      <c r="D2" s="23"/>
      <c r="E2" s="26" t="s">
        <v>44</v>
      </c>
      <c r="F2" s="26" t="s">
        <v>0</v>
      </c>
      <c r="G2" s="26" t="s">
        <v>1</v>
      </c>
      <c r="H2" s="26" t="s">
        <v>43</v>
      </c>
      <c r="I2" s="2"/>
      <c r="J2" s="8" t="s">
        <v>6</v>
      </c>
      <c r="K2" s="7" t="s">
        <v>5</v>
      </c>
      <c r="L2" s="7" t="s">
        <v>14</v>
      </c>
      <c r="M2" s="56" t="s">
        <v>2</v>
      </c>
      <c r="N2" s="57"/>
      <c r="O2" s="10" t="s">
        <v>10</v>
      </c>
      <c r="P2" s="19" t="s">
        <v>41</v>
      </c>
    </row>
    <row r="3" spans="2:16" ht="17" thickBot="1" x14ac:dyDescent="0.25">
      <c r="B3" s="25" t="s">
        <v>17</v>
      </c>
      <c r="D3" s="26" t="s">
        <v>8</v>
      </c>
      <c r="E3" s="62">
        <v>1</v>
      </c>
      <c r="F3" s="63">
        <v>7000</v>
      </c>
      <c r="G3" s="63">
        <v>30</v>
      </c>
      <c r="H3" s="64"/>
      <c r="I3" s="1"/>
      <c r="J3" s="40">
        <f>IF(AND(NOT(ISBLANK(F3)), NOT(ISBLANK(G3))), O3*$P$15/$F$3, "")</f>
        <v>1.0802469135802468</v>
      </c>
      <c r="K3" s="42">
        <f>IF(AND(NOT(ISBLANK(F3)), NOT(ISBLANK(G3))), G3*O3*$P$15/$F$3, "")</f>
        <v>32.407407407407405</v>
      </c>
      <c r="L3" s="75">
        <f>IF(AND(NOT(ISBLANK(F3)), NOT(ISBLANK(G3))), M3/0.66*$P$15/$F$3, "")</f>
        <v>7.0145903479236806E-3</v>
      </c>
      <c r="M3" s="60">
        <f>IF(AND(NOT(ISBLANK(F3)), NOT(ISBLANK(G3))), IF(ISBLANK(H3), 1, H3), "")</f>
        <v>1</v>
      </c>
      <c r="N3" s="58"/>
      <c r="O3" s="11">
        <f t="shared" ref="O3:O15" si="0">IF(AND(NOT(ISBLANK(F3)), NOT(ISBLANK(G3))), F3*M3/G3, "")</f>
        <v>233.33333333333334</v>
      </c>
      <c r="P3" s="74">
        <v>5</v>
      </c>
    </row>
    <row r="4" spans="2:16" ht="17" thickBot="1" x14ac:dyDescent="0.25">
      <c r="B4" s="20" t="s">
        <v>18</v>
      </c>
      <c r="D4" s="81" t="s">
        <v>9</v>
      </c>
      <c r="E4" s="65">
        <v>2</v>
      </c>
      <c r="F4" s="66">
        <v>2000</v>
      </c>
      <c r="G4" s="66">
        <v>9</v>
      </c>
      <c r="H4" s="67">
        <v>3</v>
      </c>
      <c r="I4" s="1"/>
      <c r="J4" s="41">
        <f>IF(AND(NOT(ISBLANK(F4)), NOT(ISBLANK(G4))), O4*$P$15/$F$3, "")</f>
        <v>3.0864197530864197</v>
      </c>
      <c r="K4" s="43">
        <f>IF(AND(NOT(ISBLANK(F4)), NOT(ISBLANK(G4))), G4*O4*$P$15/$F$3, "")</f>
        <v>27.777777777777779</v>
      </c>
      <c r="L4" s="44">
        <f t="shared" ref="L4:L15" si="1">IF(AND(NOT(ISBLANK(F4)), NOT(ISBLANK(G4))), M4/0.66*$P$15/$F$3, "")</f>
        <v>2.1043771043771042E-2</v>
      </c>
      <c r="M4" s="59">
        <f>IF(AND(NOT(ISBLANK(F4)), NOT(ISBLANK(G4))), IF(ISBLANK(H4), IF(F4&lt;=200, 5, 2.5), H4), "")</f>
        <v>3</v>
      </c>
      <c r="N4" s="58"/>
      <c r="O4" s="12">
        <f t="shared" si="0"/>
        <v>666.66666666666663</v>
      </c>
      <c r="P4" s="14"/>
    </row>
    <row r="5" spans="2:16" ht="17" thickBot="1" x14ac:dyDescent="0.25">
      <c r="B5" s="24" t="s">
        <v>16</v>
      </c>
      <c r="D5" s="81"/>
      <c r="E5" s="68">
        <v>3</v>
      </c>
      <c r="F5" s="69">
        <v>900</v>
      </c>
      <c r="G5" s="69">
        <v>15</v>
      </c>
      <c r="H5" s="70">
        <v>3</v>
      </c>
      <c r="I5" s="1"/>
      <c r="J5" s="41">
        <f t="shared" ref="J5:J15" si="2">IF(AND(NOT(ISBLANK(F5)), NOT(ISBLANK(G5))), O5*$P$15/$F$3, "")</f>
        <v>0.83333333333333326</v>
      </c>
      <c r="K5" s="43">
        <f t="shared" ref="K5:K15" si="3">IF(AND(NOT(ISBLANK(F5)), NOT(ISBLANK(G5))), G5*O5*$P$15/$F$3, "")</f>
        <v>12.5</v>
      </c>
      <c r="L5" s="44">
        <f t="shared" si="1"/>
        <v>2.1043771043771042E-2</v>
      </c>
      <c r="M5" s="59">
        <f t="shared" ref="M5:M15" si="4">IF(AND(NOT(ISBLANK(F5)), NOT(ISBLANK(G5))), IF(ISBLANK(H5), IF(F5&lt;=200, 5, 2.5), H5), "")</f>
        <v>3</v>
      </c>
      <c r="N5" s="58"/>
      <c r="O5" s="12">
        <f t="shared" si="0"/>
        <v>180</v>
      </c>
      <c r="P5" s="30" t="s">
        <v>4</v>
      </c>
    </row>
    <row r="6" spans="2:16" ht="17" thickBot="1" x14ac:dyDescent="0.25">
      <c r="B6" s="28" t="s">
        <v>42</v>
      </c>
      <c r="D6" s="81"/>
      <c r="E6" s="68">
        <v>4</v>
      </c>
      <c r="F6" s="69"/>
      <c r="G6" s="69"/>
      <c r="H6" s="70"/>
      <c r="I6" s="1"/>
      <c r="J6" s="41" t="str">
        <f t="shared" si="2"/>
        <v/>
      </c>
      <c r="K6" s="43" t="str">
        <f t="shared" si="3"/>
        <v/>
      </c>
      <c r="L6" s="44" t="str">
        <f t="shared" si="1"/>
        <v/>
      </c>
      <c r="M6" s="59" t="str">
        <f t="shared" si="4"/>
        <v/>
      </c>
      <c r="N6" s="58"/>
      <c r="O6" s="12" t="str">
        <f t="shared" si="0"/>
        <v/>
      </c>
      <c r="P6" s="13">
        <v>100</v>
      </c>
    </row>
    <row r="7" spans="2:16" ht="17" thickBot="1" x14ac:dyDescent="0.25">
      <c r="B7" s="5"/>
      <c r="D7" s="81"/>
      <c r="E7" s="68">
        <v>5</v>
      </c>
      <c r="F7" s="69"/>
      <c r="G7" s="69"/>
      <c r="H7" s="70"/>
      <c r="I7" s="1"/>
      <c r="J7" s="41" t="str">
        <f t="shared" si="2"/>
        <v/>
      </c>
      <c r="K7" s="43" t="str">
        <f t="shared" si="3"/>
        <v/>
      </c>
      <c r="L7" s="44" t="str">
        <f t="shared" si="1"/>
        <v/>
      </c>
      <c r="M7" s="59" t="str">
        <f t="shared" si="4"/>
        <v/>
      </c>
      <c r="N7" s="58"/>
      <c r="O7" s="12" t="str">
        <f t="shared" si="0"/>
        <v/>
      </c>
      <c r="P7" s="14"/>
    </row>
    <row r="8" spans="2:16" ht="17" thickBot="1" x14ac:dyDescent="0.25">
      <c r="D8" s="81"/>
      <c r="E8" s="68">
        <v>6</v>
      </c>
      <c r="F8" s="69"/>
      <c r="G8" s="69"/>
      <c r="H8" s="70"/>
      <c r="I8" s="1"/>
      <c r="J8" s="41" t="str">
        <f t="shared" si="2"/>
        <v/>
      </c>
      <c r="K8" s="43" t="str">
        <f t="shared" si="3"/>
        <v/>
      </c>
      <c r="L8" s="44" t="str">
        <f t="shared" si="1"/>
        <v/>
      </c>
      <c r="M8" s="59" t="str">
        <f t="shared" si="4"/>
        <v/>
      </c>
      <c r="N8" s="58"/>
      <c r="O8" s="12" t="str">
        <f t="shared" si="0"/>
        <v/>
      </c>
      <c r="P8" s="30" t="s">
        <v>13</v>
      </c>
    </row>
    <row r="9" spans="2:16" ht="17" thickBot="1" x14ac:dyDescent="0.25">
      <c r="D9" s="81"/>
      <c r="E9" s="68">
        <v>7</v>
      </c>
      <c r="F9" s="69"/>
      <c r="G9" s="69"/>
      <c r="H9" s="70"/>
      <c r="I9" s="1"/>
      <c r="J9" s="41" t="str">
        <f t="shared" si="2"/>
        <v/>
      </c>
      <c r="K9" s="43" t="str">
        <f t="shared" si="3"/>
        <v/>
      </c>
      <c r="L9" s="44" t="str">
        <f t="shared" si="1"/>
        <v/>
      </c>
      <c r="M9" s="59" t="str">
        <f t="shared" si="4"/>
        <v/>
      </c>
      <c r="N9" s="58"/>
      <c r="O9" s="12" t="str">
        <f t="shared" si="0"/>
        <v/>
      </c>
      <c r="P9" s="13">
        <f>IF(P12&lt;4, 0.5, 1)</f>
        <v>0.5</v>
      </c>
    </row>
    <row r="10" spans="2:16" ht="17" thickBot="1" x14ac:dyDescent="0.25">
      <c r="B10" s="5"/>
      <c r="D10" s="81"/>
      <c r="E10" s="68">
        <v>8</v>
      </c>
      <c r="F10" s="69"/>
      <c r="G10" s="69"/>
      <c r="H10" s="70"/>
      <c r="I10" s="1"/>
      <c r="J10" s="41" t="str">
        <f t="shared" si="2"/>
        <v/>
      </c>
      <c r="K10" s="43" t="str">
        <f t="shared" si="3"/>
        <v/>
      </c>
      <c r="L10" s="44" t="str">
        <f t="shared" si="1"/>
        <v/>
      </c>
      <c r="M10" s="59" t="str">
        <f t="shared" si="4"/>
        <v/>
      </c>
      <c r="N10" s="58"/>
      <c r="O10" s="12" t="str">
        <f t="shared" si="0"/>
        <v/>
      </c>
    </row>
    <row r="11" spans="2:16" ht="17" thickBot="1" x14ac:dyDescent="0.25">
      <c r="B11" s="5"/>
      <c r="D11" s="81"/>
      <c r="E11" s="68">
        <v>9</v>
      </c>
      <c r="F11" s="69"/>
      <c r="G11" s="69"/>
      <c r="H11" s="70"/>
      <c r="I11" s="1"/>
      <c r="J11" s="41" t="str">
        <f t="shared" si="2"/>
        <v/>
      </c>
      <c r="K11" s="43" t="str">
        <f t="shared" si="3"/>
        <v/>
      </c>
      <c r="L11" s="44" t="str">
        <f t="shared" si="1"/>
        <v/>
      </c>
      <c r="M11" s="59" t="str">
        <f t="shared" si="4"/>
        <v/>
      </c>
      <c r="N11" s="58"/>
      <c r="O11" s="12" t="str">
        <f t="shared" si="0"/>
        <v/>
      </c>
      <c r="P11" s="10" t="s">
        <v>40</v>
      </c>
    </row>
    <row r="12" spans="2:16" ht="17" thickBot="1" x14ac:dyDescent="0.25">
      <c r="D12" s="81"/>
      <c r="E12" s="68">
        <v>10</v>
      </c>
      <c r="F12" s="69"/>
      <c r="G12" s="69"/>
      <c r="H12" s="70"/>
      <c r="I12" s="1"/>
      <c r="J12" s="41" t="str">
        <f t="shared" si="2"/>
        <v/>
      </c>
      <c r="K12" s="43" t="str">
        <f t="shared" si="3"/>
        <v/>
      </c>
      <c r="L12" s="44" t="str">
        <f t="shared" si="1"/>
        <v/>
      </c>
      <c r="M12" s="59" t="str">
        <f t="shared" si="4"/>
        <v/>
      </c>
      <c r="N12" s="58"/>
      <c r="O12" s="12" t="str">
        <f t="shared" si="0"/>
        <v/>
      </c>
      <c r="P12" s="13">
        <f>COUNT(F3:F15)</f>
        <v>3</v>
      </c>
    </row>
    <row r="13" spans="2:16" ht="17" thickBot="1" x14ac:dyDescent="0.25">
      <c r="D13" s="81"/>
      <c r="E13" s="68">
        <v>11</v>
      </c>
      <c r="F13" s="69"/>
      <c r="G13" s="69"/>
      <c r="H13" s="70"/>
      <c r="I13" s="1"/>
      <c r="J13" s="41" t="str">
        <f t="shared" si="2"/>
        <v/>
      </c>
      <c r="K13" s="43" t="str">
        <f t="shared" si="3"/>
        <v/>
      </c>
      <c r="L13" s="44" t="str">
        <f t="shared" si="1"/>
        <v/>
      </c>
      <c r="M13" s="59" t="str">
        <f t="shared" si="4"/>
        <v/>
      </c>
      <c r="N13" s="58"/>
      <c r="O13" s="12" t="str">
        <f t="shared" si="0"/>
        <v/>
      </c>
    </row>
    <row r="14" spans="2:16" ht="17" thickBot="1" x14ac:dyDescent="0.25">
      <c r="D14" s="81"/>
      <c r="E14" s="68">
        <v>12</v>
      </c>
      <c r="F14" s="69"/>
      <c r="G14" s="69"/>
      <c r="H14" s="70"/>
      <c r="I14" s="1"/>
      <c r="J14" s="41" t="str">
        <f t="shared" si="2"/>
        <v/>
      </c>
      <c r="K14" s="43" t="str">
        <f t="shared" si="3"/>
        <v/>
      </c>
      <c r="L14" s="44" t="str">
        <f t="shared" si="1"/>
        <v/>
      </c>
      <c r="M14" s="59" t="str">
        <f t="shared" si="4"/>
        <v/>
      </c>
      <c r="N14" s="58"/>
      <c r="O14" s="12" t="str">
        <f t="shared" si="0"/>
        <v/>
      </c>
      <c r="P14" s="10" t="s">
        <v>48</v>
      </c>
    </row>
    <row r="15" spans="2:16" ht="17" thickBot="1" x14ac:dyDescent="0.25">
      <c r="D15" s="82"/>
      <c r="E15" s="71">
        <v>13</v>
      </c>
      <c r="F15" s="72"/>
      <c r="G15" s="72"/>
      <c r="H15" s="73"/>
      <c r="I15" s="1"/>
      <c r="J15" s="45" t="str">
        <f t="shared" si="2"/>
        <v/>
      </c>
      <c r="K15" s="76" t="str">
        <f t="shared" si="3"/>
        <v/>
      </c>
      <c r="L15" s="46" t="str">
        <f t="shared" si="1"/>
        <v/>
      </c>
      <c r="M15" s="61" t="str">
        <f t="shared" si="4"/>
        <v/>
      </c>
      <c r="N15" s="58"/>
      <c r="O15" s="29" t="str">
        <f t="shared" si="0"/>
        <v/>
      </c>
      <c r="P15" s="13">
        <f>MIN($F$3*$P$3/SUM(O3:O15), 0.66*$F$3*$P$9/SUM(M3:M15), $P$6)</f>
        <v>32.407407407407405</v>
      </c>
    </row>
    <row r="16" spans="2:16" ht="17" thickBot="1" x14ac:dyDescent="0.25">
      <c r="D16" s="5"/>
      <c r="E16" s="5"/>
      <c r="F16" s="21"/>
      <c r="G16" s="21"/>
      <c r="H16" s="5"/>
      <c r="J16" s="21"/>
      <c r="K16" s="5"/>
      <c r="L16" s="5"/>
      <c r="M16" s="22"/>
      <c r="N16" s="22"/>
      <c r="O16" s="14"/>
      <c r="P16" s="14"/>
    </row>
    <row r="17" spans="2:18" ht="17" thickBot="1" x14ac:dyDescent="0.25">
      <c r="B17" s="5"/>
      <c r="D17" s="5"/>
      <c r="E17" s="78" t="s">
        <v>46</v>
      </c>
      <c r="F17" s="79"/>
      <c r="G17" s="79"/>
      <c r="H17" s="80"/>
      <c r="I17" s="1"/>
      <c r="J17" s="8" t="s">
        <v>7</v>
      </c>
      <c r="K17" s="5"/>
      <c r="L17" s="7" t="s">
        <v>15</v>
      </c>
      <c r="M17" s="22"/>
      <c r="N17" s="22"/>
      <c r="O17" s="1"/>
      <c r="P17" s="14"/>
    </row>
    <row r="18" spans="2:18" ht="17" thickBot="1" x14ac:dyDescent="0.25">
      <c r="B18" s="5"/>
      <c r="D18" s="5"/>
      <c r="E18" s="5"/>
      <c r="F18" s="21"/>
      <c r="G18" s="21"/>
      <c r="H18" s="5"/>
      <c r="I18" s="21"/>
      <c r="J18" s="31">
        <f>P3-SUM(J3:J15)</f>
        <v>0</v>
      </c>
      <c r="K18" s="5"/>
      <c r="L18" s="32">
        <f>SUM(L3:L15)</f>
        <v>4.9102132435465767E-2</v>
      </c>
      <c r="M18" s="22"/>
      <c r="N18" s="22"/>
      <c r="O18" s="1"/>
      <c r="P18" s="14"/>
    </row>
    <row r="19" spans="2:18" ht="17" thickBot="1" x14ac:dyDescent="0.25">
      <c r="H19" s="3"/>
    </row>
    <row r="20" spans="2:18" ht="15" customHeight="1" x14ac:dyDescent="0.2">
      <c r="B20" s="98" t="s">
        <v>3</v>
      </c>
      <c r="C20" s="99"/>
      <c r="D20" s="99"/>
      <c r="E20" s="99"/>
      <c r="F20" s="99"/>
      <c r="G20" s="100" t="s">
        <v>35</v>
      </c>
      <c r="H20" s="101"/>
      <c r="I20" s="101"/>
      <c r="J20" s="101"/>
      <c r="K20" s="101"/>
      <c r="L20" s="101"/>
      <c r="M20" s="101"/>
      <c r="N20" s="101"/>
      <c r="O20" s="101"/>
      <c r="P20" s="101"/>
      <c r="Q20" s="33"/>
      <c r="R20" s="50"/>
    </row>
    <row r="21" spans="2:18" ht="15" customHeight="1" x14ac:dyDescent="0.2">
      <c r="B21" s="35"/>
      <c r="C21" s="36"/>
      <c r="D21" s="36"/>
      <c r="E21" s="36"/>
      <c r="F21" s="36"/>
      <c r="G21" s="35"/>
      <c r="H21" s="48"/>
      <c r="I21" s="6"/>
      <c r="J21" s="6"/>
      <c r="K21" s="6"/>
      <c r="L21" s="15"/>
      <c r="M21" s="16"/>
      <c r="N21" s="16"/>
      <c r="O21" s="16"/>
      <c r="P21" s="16"/>
      <c r="Q21" s="34"/>
      <c r="R21" s="5"/>
    </row>
    <row r="22" spans="2:18" ht="15" customHeight="1" x14ac:dyDescent="0.2">
      <c r="B22" s="96" t="s">
        <v>45</v>
      </c>
      <c r="C22" s="97"/>
      <c r="D22" s="97"/>
      <c r="E22" s="97"/>
      <c r="F22" s="36"/>
      <c r="G22" s="35"/>
      <c r="H22" s="36"/>
      <c r="I22" s="6"/>
      <c r="J22" s="6"/>
      <c r="K22" s="6"/>
      <c r="L22" s="15"/>
      <c r="M22" s="16"/>
      <c r="N22" s="16"/>
      <c r="O22" s="16"/>
      <c r="P22" s="16"/>
      <c r="Q22" s="34"/>
      <c r="R22" s="5"/>
    </row>
    <row r="23" spans="2:18" x14ac:dyDescent="0.2">
      <c r="B23" s="96"/>
      <c r="C23" s="97"/>
      <c r="D23" s="97"/>
      <c r="E23" s="97"/>
      <c r="F23" s="36"/>
      <c r="G23" s="35"/>
      <c r="H23" s="36"/>
      <c r="I23" s="6"/>
      <c r="J23" s="6"/>
      <c r="K23" s="6"/>
      <c r="L23" s="15"/>
      <c r="M23" s="16"/>
      <c r="N23" s="16"/>
      <c r="O23" s="16"/>
      <c r="P23" s="16"/>
      <c r="Q23" s="34"/>
      <c r="R23" s="5"/>
    </row>
    <row r="24" spans="2:18" x14ac:dyDescent="0.2">
      <c r="B24" s="96"/>
      <c r="C24" s="97"/>
      <c r="D24" s="97"/>
      <c r="E24" s="97"/>
      <c r="F24" s="36"/>
      <c r="G24" s="35"/>
      <c r="H24" s="36"/>
      <c r="I24" s="6"/>
      <c r="J24" s="6"/>
      <c r="K24" s="6"/>
      <c r="L24" s="15"/>
      <c r="M24" s="16"/>
      <c r="N24" s="16"/>
      <c r="O24" s="16"/>
      <c r="P24" s="16"/>
      <c r="Q24" s="34"/>
      <c r="R24" s="5"/>
    </row>
    <row r="25" spans="2:18" x14ac:dyDescent="0.2">
      <c r="B25" s="96"/>
      <c r="C25" s="97"/>
      <c r="D25" s="97"/>
      <c r="E25" s="97"/>
      <c r="F25" s="36"/>
      <c r="G25" s="35"/>
      <c r="H25" s="36"/>
      <c r="I25" s="6"/>
      <c r="J25" s="6"/>
      <c r="K25" s="6"/>
      <c r="L25" s="15"/>
      <c r="M25" s="16"/>
      <c r="N25" s="16"/>
      <c r="O25" s="16"/>
      <c r="P25" s="16"/>
      <c r="Q25" s="34"/>
      <c r="R25" s="5"/>
    </row>
    <row r="26" spans="2:18" x14ac:dyDescent="0.2">
      <c r="B26" s="96"/>
      <c r="C26" s="97"/>
      <c r="D26" s="97"/>
      <c r="E26" s="97"/>
      <c r="F26" s="36"/>
      <c r="G26" s="55" t="s">
        <v>27</v>
      </c>
      <c r="H26" s="95" t="s">
        <v>28</v>
      </c>
      <c r="I26" s="95"/>
      <c r="J26" s="95"/>
      <c r="K26" s="6"/>
      <c r="L26" s="15"/>
      <c r="M26" s="16"/>
      <c r="N26" s="16"/>
      <c r="O26" s="16"/>
      <c r="P26" s="16"/>
      <c r="Q26" s="34"/>
      <c r="R26" s="5"/>
    </row>
    <row r="27" spans="2:18" x14ac:dyDescent="0.2">
      <c r="B27" s="96"/>
      <c r="C27" s="97"/>
      <c r="D27" s="97"/>
      <c r="E27" s="97"/>
      <c r="F27" s="36"/>
      <c r="G27" s="55" t="s">
        <v>19</v>
      </c>
      <c r="H27" s="95" t="s">
        <v>23</v>
      </c>
      <c r="I27" s="95"/>
      <c r="J27" s="95"/>
      <c r="K27" s="52"/>
      <c r="L27" s="53"/>
      <c r="M27" s="52"/>
      <c r="N27" s="52"/>
      <c r="O27" s="52"/>
      <c r="P27" s="52"/>
      <c r="Q27" s="34"/>
      <c r="R27" s="5"/>
    </row>
    <row r="28" spans="2:18" ht="15" customHeight="1" x14ac:dyDescent="0.2">
      <c r="B28" s="96"/>
      <c r="C28" s="97"/>
      <c r="D28" s="97"/>
      <c r="E28" s="97"/>
      <c r="F28" s="36"/>
      <c r="G28" s="55" t="s">
        <v>20</v>
      </c>
      <c r="H28" s="95" t="s">
        <v>38</v>
      </c>
      <c r="I28" s="95"/>
      <c r="J28" s="95"/>
      <c r="K28" s="47" t="s">
        <v>30</v>
      </c>
      <c r="L28" s="102" t="s">
        <v>34</v>
      </c>
      <c r="M28" s="102"/>
      <c r="N28" s="102"/>
      <c r="O28" s="102"/>
      <c r="P28" s="54"/>
      <c r="Q28" s="34"/>
      <c r="R28" s="5"/>
    </row>
    <row r="29" spans="2:18" ht="15" customHeight="1" x14ac:dyDescent="0.2">
      <c r="B29" s="96"/>
      <c r="C29" s="97"/>
      <c r="D29" s="97"/>
      <c r="E29" s="97"/>
      <c r="F29" s="36"/>
      <c r="G29" s="55" t="s">
        <v>21</v>
      </c>
      <c r="H29" s="95" t="s">
        <v>22</v>
      </c>
      <c r="I29" s="95"/>
      <c r="J29" s="95"/>
      <c r="K29" s="47" t="s">
        <v>31</v>
      </c>
      <c r="L29" s="102" t="s">
        <v>36</v>
      </c>
      <c r="M29" s="102"/>
      <c r="N29" s="102"/>
      <c r="O29" s="102"/>
      <c r="P29" s="54"/>
      <c r="Q29" s="34"/>
      <c r="R29" s="5"/>
    </row>
    <row r="30" spans="2:18" ht="15" customHeight="1" x14ac:dyDescent="0.2">
      <c r="B30" s="96"/>
      <c r="C30" s="97"/>
      <c r="D30" s="97"/>
      <c r="E30" s="97"/>
      <c r="F30" s="36"/>
      <c r="G30" s="55" t="s">
        <v>25</v>
      </c>
      <c r="H30" s="95" t="s">
        <v>26</v>
      </c>
      <c r="I30" s="95"/>
      <c r="J30" s="95"/>
      <c r="K30" s="47" t="s">
        <v>32</v>
      </c>
      <c r="L30" s="102" t="s">
        <v>37</v>
      </c>
      <c r="M30" s="102"/>
      <c r="N30" s="102"/>
      <c r="O30" s="102"/>
      <c r="P30" s="54"/>
      <c r="Q30" s="34"/>
      <c r="R30" s="5"/>
    </row>
    <row r="31" spans="2:18" ht="15" customHeight="1" x14ac:dyDescent="0.2">
      <c r="B31" s="96"/>
      <c r="C31" s="97"/>
      <c r="D31" s="97"/>
      <c r="E31" s="97"/>
      <c r="F31" s="36"/>
      <c r="G31" s="77" t="s">
        <v>49</v>
      </c>
      <c r="H31" s="95" t="s">
        <v>50</v>
      </c>
      <c r="I31" s="95"/>
      <c r="J31" s="95"/>
      <c r="K31" s="52"/>
      <c r="L31" s="53"/>
      <c r="M31" s="16"/>
      <c r="N31" s="16"/>
      <c r="O31" s="16"/>
      <c r="P31" s="16"/>
      <c r="Q31" s="34"/>
      <c r="R31" s="5"/>
    </row>
    <row r="32" spans="2:18" ht="15" customHeight="1" x14ac:dyDescent="0.2">
      <c r="B32" s="96"/>
      <c r="C32" s="97"/>
      <c r="D32" s="97"/>
      <c r="E32" s="97"/>
      <c r="F32" s="36"/>
      <c r="G32" s="77" t="s">
        <v>48</v>
      </c>
      <c r="H32" s="95" t="s">
        <v>51</v>
      </c>
      <c r="I32" s="95"/>
      <c r="J32" s="95"/>
      <c r="K32" s="52"/>
      <c r="L32" s="53"/>
      <c r="M32" s="16"/>
      <c r="N32" s="16"/>
      <c r="O32" s="16"/>
      <c r="P32" s="16"/>
      <c r="Q32" s="34"/>
      <c r="R32" s="5"/>
    </row>
    <row r="33" spans="2:18" ht="15" customHeight="1" x14ac:dyDescent="0.2">
      <c r="B33" s="96"/>
      <c r="C33" s="97"/>
      <c r="D33" s="97"/>
      <c r="E33" s="97"/>
      <c r="F33" s="36"/>
      <c r="G33" s="55" t="s">
        <v>24</v>
      </c>
      <c r="H33" s="95" t="s">
        <v>39</v>
      </c>
      <c r="I33" s="95"/>
      <c r="J33" s="95"/>
      <c r="K33" s="52"/>
      <c r="L33" s="53"/>
      <c r="M33" s="16"/>
      <c r="N33" s="16"/>
      <c r="O33" s="16"/>
      <c r="P33" s="16"/>
      <c r="Q33" s="34"/>
      <c r="R33" s="5"/>
    </row>
    <row r="34" spans="2:18" x14ac:dyDescent="0.2">
      <c r="B34" s="96"/>
      <c r="C34" s="97"/>
      <c r="D34" s="97"/>
      <c r="E34" s="97"/>
      <c r="F34" s="36"/>
      <c r="G34" s="55" t="s">
        <v>29</v>
      </c>
      <c r="H34" s="95" t="s">
        <v>33</v>
      </c>
      <c r="I34" s="95"/>
      <c r="J34" s="95"/>
      <c r="K34" s="49"/>
      <c r="L34" s="49"/>
      <c r="M34" s="16"/>
      <c r="N34" s="16"/>
      <c r="O34" s="16"/>
      <c r="P34" s="16"/>
      <c r="Q34" s="34"/>
      <c r="R34" s="5"/>
    </row>
    <row r="35" spans="2:18" ht="17" thickBot="1" x14ac:dyDescent="0.25">
      <c r="B35" s="37"/>
      <c r="C35" s="38"/>
      <c r="D35" s="38"/>
      <c r="E35" s="38"/>
      <c r="F35" s="38"/>
      <c r="G35" s="37"/>
      <c r="H35" s="38"/>
      <c r="I35" s="9"/>
      <c r="J35" s="9"/>
      <c r="K35" s="9"/>
      <c r="L35" s="18"/>
      <c r="M35" s="17"/>
      <c r="N35" s="17"/>
      <c r="O35" s="17"/>
      <c r="P35" s="17"/>
      <c r="Q35" s="34"/>
      <c r="R35" s="5"/>
    </row>
    <row r="36" spans="2:18" ht="17" thickBot="1" x14ac:dyDescent="0.25">
      <c r="D36" s="4"/>
      <c r="E36" s="4"/>
      <c r="F36" s="4"/>
      <c r="G36" s="4"/>
      <c r="H36" s="4"/>
      <c r="I36" s="4"/>
      <c r="J36" s="4"/>
      <c r="K36" s="4"/>
    </row>
    <row r="37" spans="2:18" ht="16" customHeight="1" x14ac:dyDescent="0.2">
      <c r="B37" s="83" t="s">
        <v>11</v>
      </c>
      <c r="C37" s="86" t="s">
        <v>47</v>
      </c>
      <c r="D37" s="87"/>
      <c r="E37" s="87"/>
      <c r="F37" s="87"/>
      <c r="G37" s="87"/>
      <c r="H37" s="87"/>
      <c r="I37" s="87"/>
      <c r="J37" s="87"/>
      <c r="K37" s="87"/>
      <c r="L37" s="87"/>
      <c r="M37" s="87"/>
      <c r="N37" s="87"/>
      <c r="O37" s="87"/>
      <c r="P37" s="88"/>
      <c r="Q37" s="39"/>
      <c r="R37" s="51"/>
    </row>
    <row r="38" spans="2:18" x14ac:dyDescent="0.2">
      <c r="B38" s="84"/>
      <c r="C38" s="89"/>
      <c r="D38" s="90"/>
      <c r="E38" s="90"/>
      <c r="F38" s="90"/>
      <c r="G38" s="90"/>
      <c r="H38" s="90"/>
      <c r="I38" s="90"/>
      <c r="J38" s="90"/>
      <c r="K38" s="90"/>
      <c r="L38" s="90"/>
      <c r="M38" s="90"/>
      <c r="N38" s="90"/>
      <c r="O38" s="90"/>
      <c r="P38" s="91"/>
      <c r="Q38" s="39"/>
      <c r="R38" s="51"/>
    </row>
    <row r="39" spans="2:18" ht="17" thickBot="1" x14ac:dyDescent="0.25">
      <c r="B39" s="85"/>
      <c r="C39" s="92"/>
      <c r="D39" s="93"/>
      <c r="E39" s="93"/>
      <c r="F39" s="93"/>
      <c r="G39" s="93"/>
      <c r="H39" s="93"/>
      <c r="I39" s="93"/>
      <c r="J39" s="93"/>
      <c r="K39" s="93"/>
      <c r="L39" s="93"/>
      <c r="M39" s="93"/>
      <c r="N39" s="93"/>
      <c r="O39" s="93"/>
      <c r="P39" s="94"/>
      <c r="Q39" s="39"/>
      <c r="R39" s="51"/>
    </row>
  </sheetData>
  <sheetProtection sheet="1" objects="1" scenarios="1"/>
  <mergeCells count="19">
    <mergeCell ref="H31:J31"/>
    <mergeCell ref="H32:J32"/>
    <mergeCell ref="L30:O30"/>
    <mergeCell ref="E17:H17"/>
    <mergeCell ref="D4:D15"/>
    <mergeCell ref="B37:B39"/>
    <mergeCell ref="C37:P39"/>
    <mergeCell ref="H27:J27"/>
    <mergeCell ref="H28:J28"/>
    <mergeCell ref="H29:J29"/>
    <mergeCell ref="H30:J30"/>
    <mergeCell ref="H33:J33"/>
    <mergeCell ref="H34:J34"/>
    <mergeCell ref="B22:E34"/>
    <mergeCell ref="B20:F20"/>
    <mergeCell ref="G20:P20"/>
    <mergeCell ref="L28:O28"/>
    <mergeCell ref="L29:O29"/>
    <mergeCell ref="H26:J26"/>
  </mergeCells>
  <pageMargins left="0.75" right="0.75" top="1" bottom="1" header="0.5" footer="0.5"/>
  <pageSetup orientation="portrait" horizontalDpi="4294967292" verticalDpi="4294967292"/>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Ben</dc:creator>
  <cp:lastModifiedBy>Microsoft Office User</cp:lastModifiedBy>
  <dcterms:created xsi:type="dcterms:W3CDTF">2013-03-27T17:42:33Z</dcterms:created>
  <dcterms:modified xsi:type="dcterms:W3CDTF">2017-11-15T18:38:13Z</dcterms:modified>
</cp:coreProperties>
</file>